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SCAL\Cuenta Publica\2020\Digital\Oct-Dic\"/>
    </mc:Choice>
  </mc:AlternateContent>
  <bookViews>
    <workbookView xWindow="0" yWindow="0" windowWidth="28800" windowHeight="123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62" l="1"/>
  <c r="E39" i="62"/>
  <c r="E38" i="62"/>
  <c r="E30" i="62"/>
  <c r="E29" i="62"/>
  <c r="E26" i="62"/>
  <c r="D76" i="59"/>
  <c r="E76" i="59"/>
  <c r="D68" i="59"/>
  <c r="D64" i="59"/>
  <c r="D63" i="59"/>
  <c r="E68" i="59"/>
  <c r="E64" i="59"/>
  <c r="E63" i="59"/>
  <c r="E62" i="59" l="1"/>
  <c r="D46" i="62" l="1"/>
  <c r="C46" i="62"/>
  <c r="E37" i="62"/>
  <c r="E28" i="62"/>
  <c r="E20" i="62"/>
  <c r="C37" i="62"/>
  <c r="C28" i="62"/>
  <c r="C20" i="62"/>
  <c r="C100" i="60" l="1"/>
  <c r="C185" i="60"/>
  <c r="C117" i="60"/>
  <c r="C107" i="60"/>
  <c r="C73" i="60"/>
  <c r="C58" i="60"/>
  <c r="C8" i="60"/>
  <c r="C99" i="60" l="1"/>
  <c r="C98" i="60" s="1"/>
  <c r="C103" i="59"/>
  <c r="E74" i="59" l="1"/>
  <c r="D74" i="59"/>
  <c r="C74" i="59"/>
  <c r="D62" i="59"/>
  <c r="C62" i="59"/>
  <c r="E54" i="59"/>
  <c r="D54" i="59"/>
  <c r="C54" i="59"/>
  <c r="C30" i="64" l="1"/>
  <c r="C7" i="64"/>
  <c r="C39" i="64" s="1"/>
  <c r="C15" i="63"/>
  <c r="C20" i="63" s="1"/>
  <c r="C7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0"/>
  <c r="E2" i="62"/>
  <c r="E2" i="61"/>
  <c r="E1" i="61"/>
  <c r="E14" i="59"/>
  <c r="F14" i="59"/>
  <c r="G14" i="59" s="1"/>
  <c r="A1" i="61"/>
  <c r="A1" i="62"/>
  <c r="E3" i="61" l="1"/>
  <c r="A3" i="62"/>
  <c r="A3" i="61"/>
</calcChain>
</file>

<file path=xl/sharedStrings.xml><?xml version="1.0" encoding="utf-8"?>
<sst xmlns="http://schemas.openxmlformats.org/spreadsheetml/2006/main" count="878" uniqueCount="625">
  <si>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</si>
  <si>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</si>
  <si>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</si>
  <si>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</si>
  <si>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</si>
  <si>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</si>
  <si>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</si>
  <si>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</si>
  <si>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</si>
  <si>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</si>
  <si>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</si>
  <si>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</si>
  <si>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</si>
  <si>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</si>
  <si>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</si>
  <si>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</si>
  <si>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</si>
  <si>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</si>
  <si>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</si>
  <si>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</si>
  <si>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</si>
  <si>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</si>
  <si>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</si>
  <si>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</si>
  <si>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</si>
  <si>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</si>
  <si>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</si>
  <si>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</si>
  <si>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</si>
  <si>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</si>
  <si>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</si>
  <si>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</si>
  <si>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</si>
  <si>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</si>
  <si>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</si>
  <si>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</si>
  <si>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</si>
  <si>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</si>
  <si>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</si>
  <si>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</si>
  <si>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</si>
  <si>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</si>
  <si>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</si>
  <si>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</si>
  <si>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</si>
  <si>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</si>
  <si>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</si>
  <si>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</si>
  <si>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</si>
  <si>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</si>
  <si>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</si>
  <si>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</si>
  <si>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</si>
  <si>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</si>
  <si>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</si>
  <si>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</si>
  <si>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</si>
  <si>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</si>
  <si>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</si>
  <si>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</si>
  <si>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</si>
  <si>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</si>
  <si>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</si>
  <si>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</si>
  <si>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</si>
  <si>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</si>
  <si>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</si>
  <si>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</si>
  <si>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</si>
  <si>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</si>
  <si>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</si>
  <si>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</si>
  <si>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</si>
  <si>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</si>
  <si>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</si>
  <si>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</si>
  <si>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</si>
  <si>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</si>
  <si>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</si>
  <si>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</si>
  <si>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</si>
  <si>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</si>
  <si>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</si>
  <si>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</si>
  <si>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</si>
  <si>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</si>
  <si>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</si>
  <si>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</si>
  <si>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</si>
  <si>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</si>
  <si>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</si>
  <si>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</si>
  <si>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</si>
  <si>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</si>
  <si>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</si>
  <si>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</si>
  <si>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</si>
  <si>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</si>
  <si>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</si>
  <si>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</si>
  <si>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</si>
  <si>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</si>
  <si>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</si>
  <si>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</si>
  <si>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</si>
  <si>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</si>
  <si>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</si>
  <si>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</si>
  <si>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</si>
  <si>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</si>
  <si>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</si>
  <si>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</si>
  <si>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</si>
  <si>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</si>
  <si>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</si>
  <si>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</si>
  <si>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</si>
  <si>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</si>
  <si>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</si>
  <si>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</si>
  <si>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</si>
  <si>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</si>
  <si>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</si>
  <si>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</si>
  <si>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</si>
  <si>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</si>
  <si>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</si>
  <si>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</si>
  <si>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</si>
  <si>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</si>
  <si>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</si>
  <si>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</si>
  <si>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</si>
  <si>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</si>
  <si>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</si>
  <si>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</si>
  <si>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</si>
  <si>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</si>
  <si>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</si>
  <si>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</si>
  <si>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</si>
  <si>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</si>
  <si>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</si>
  <si>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</si>
  <si>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</si>
  <si>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</si>
  <si>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</si>
  <si>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</si>
  <si>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</si>
  <si>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</si>
  <si>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</si>
  <si>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</si>
  <si>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</si>
  <si>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</si>
  <si>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</si>
  <si>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</si>
  <si>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</si>
  <si>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</si>
  <si>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</si>
  <si>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</si>
  <si>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</si>
  <si>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</si>
  <si>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</si>
  <si>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</si>
  <si>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</si>
  <si>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</si>
  <si>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</si>
  <si>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</si>
  <si>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</si>
  <si>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</si>
  <si>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</si>
  <si>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</si>
  <si>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</si>
  <si>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</si>
  <si>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</si>
  <si>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</si>
  <si>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</si>
  <si>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</si>
  <si>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</si>
  <si>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</si>
  <si>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</si>
  <si>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</si>
  <si>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</si>
  <si>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</si>
  <si>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</si>
  <si>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</si>
  <si>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</si>
  <si>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</si>
  <si>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</si>
  <si>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</si>
  <si>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</si>
  <si>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</si>
  <si>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</si>
  <si>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</si>
  <si>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</si>
  <si>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</si>
  <si>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</si>
  <si>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</si>
  <si>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</si>
  <si>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</si>
  <si>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</si>
  <si>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</si>
  <si>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</si>
  <si>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</si>
  <si>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</si>
  <si>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</si>
  <si>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</si>
  <si>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</si>
  <si>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</si>
  <si>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</si>
  <si>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</si>
  <si>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</si>
  <si>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</si>
  <si>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</si>
  <si>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</si>
  <si>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</si>
  <si>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</si>
  <si>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</si>
  <si>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</si>
  <si>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</si>
  <si>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</si>
  <si>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</si>
  <si>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</si>
  <si>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</si>
  <si>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</si>
  <si>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</si>
  <si>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</si>
  <si>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</si>
  <si>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</si>
  <si>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</si>
  <si>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</si>
  <si>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</si>
  <si>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</si>
  <si>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</si>
  <si>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</si>
  <si>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</si>
  <si>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</si>
  <si>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</si>
  <si>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</si>
  <si>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</si>
  <si>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</si>
  <si>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</si>
  <si>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</si>
  <si>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</si>
  <si>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</si>
  <si>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</si>
  <si>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</si>
  <si>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</si>
  <si>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</si>
  <si>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</si>
  <si>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</si>
  <si>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</si>
  <si>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</si>
  <si>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</si>
  <si>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</si>
  <si>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</si>
  <si>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</si>
  <si>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</si>
  <si>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</si>
  <si>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</si>
  <si>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</si>
  <si>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</si>
  <si>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</si>
  <si>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</si>
  <si>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</si>
  <si>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</si>
  <si>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</si>
  <si>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</si>
  <si>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</si>
  <si>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</si>
  <si>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</si>
  <si>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</si>
  <si>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</si>
  <si>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</si>
  <si>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</si>
  <si>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</si>
  <si>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</si>
  <si>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</si>
  <si>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</si>
  <si>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</si>
  <si>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</si>
  <si>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</si>
  <si>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</si>
  <si>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</si>
  <si>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</si>
  <si>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</si>
  <si>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</si>
  <si>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</si>
  <si>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</si>
  <si>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</si>
  <si>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</si>
  <si>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</si>
  <si>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</si>
  <si>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</si>
  <si>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</si>
  <si>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</si>
  <si>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</si>
  <si>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</si>
  <si>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</si>
  <si>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</si>
  <si>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</si>
  <si>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</si>
  <si>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</si>
  <si>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</si>
  <si>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</si>
  <si>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</si>
  <si>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</si>
  <si>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</si>
  <si>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</si>
  <si>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</si>
  <si>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</si>
  <si>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</si>
  <si>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</si>
  <si>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</si>
  <si>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</si>
  <si>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</si>
  <si>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</si>
  <si>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</si>
  <si>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</si>
  <si>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</si>
  <si>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</si>
  <si>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</si>
  <si>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</si>
  <si>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</si>
  <si>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</si>
  <si>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</si>
  <si>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</si>
  <si>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</si>
  <si>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</si>
  <si>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</si>
  <si>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</si>
  <si>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</si>
  <si>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</si>
  <si>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</si>
  <si>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</si>
  <si>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</si>
  <si>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</si>
  <si>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</si>
  <si>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</si>
  <si>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</si>
  <si>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</si>
  <si>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</si>
  <si>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</si>
  <si>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</si>
  <si>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</si>
  <si>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</si>
  <si>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</si>
  <si>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</si>
  <si>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</si>
  <si>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</si>
  <si>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</si>
  <si>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</si>
  <si>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</si>
  <si>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</si>
  <si>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</si>
  <si>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</si>
  <si>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</si>
  <si>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</si>
  <si>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</si>
  <si>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</si>
  <si>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</si>
  <si>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</si>
  <si>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</si>
  <si>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</si>
  <si>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</si>
  <si>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</si>
  <si>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</si>
  <si>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</si>
  <si>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</si>
  <si>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</si>
  <si>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</si>
  <si>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</si>
  <si>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</si>
  <si>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</si>
  <si>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</si>
  <si>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</si>
  <si>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</si>
  <si>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</si>
  <si>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</si>
  <si>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</si>
  <si>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</si>
  <si>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</si>
  <si>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</si>
  <si>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</si>
  <si>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</si>
  <si>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</si>
  <si>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</si>
  <si>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</si>
  <si>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</si>
  <si>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</si>
  <si>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</si>
  <si>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</si>
  <si>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</si>
  <si>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</si>
  <si>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</si>
  <si>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</si>
  <si>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</si>
  <si>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</si>
  <si>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</si>
  <si>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</si>
  <si>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</si>
  <si>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</si>
  <si>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</si>
  <si>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</si>
  <si>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</si>
  <si>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</si>
  <si>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</si>
  <si>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</si>
  <si>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</si>
  <si>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</si>
  <si>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</si>
  <si>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</si>
  <si>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</si>
  <si>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</si>
  <si>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</si>
  <si>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</si>
  <si>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</si>
  <si>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</si>
  <si>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</si>
  <si>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</si>
  <si>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</si>
  <si>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</si>
  <si>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</si>
  <si>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</si>
  <si>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</si>
  <si>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</si>
  <si>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</si>
  <si>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</si>
  <si>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</si>
  <si>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</si>
  <si>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</si>
  <si>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</si>
  <si>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</si>
  <si>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</si>
  <si>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</si>
  <si>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</si>
  <si>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</si>
  <si>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</si>
  <si>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</si>
  <si>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</si>
  <si>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</si>
  <si>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</si>
  <si>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</si>
  <si>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</si>
  <si>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</si>
  <si>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</si>
  <si>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</si>
  <si>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</si>
  <si>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</si>
  <si>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</si>
  <si>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</si>
  <si>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</si>
  <si>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</si>
  <si>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</si>
  <si>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</si>
  <si>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</si>
  <si>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</si>
  <si>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</si>
  <si>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</si>
  <si>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</si>
  <si>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</si>
  <si>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</si>
  <si>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</si>
  <si>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</si>
  <si>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</si>
  <si>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</si>
  <si>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</si>
  <si>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</si>
  <si>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</si>
  <si>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</si>
  <si>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</si>
  <si>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</si>
  <si>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</si>
  <si>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</si>
  <si>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</si>
  <si>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</si>
  <si>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</si>
  <si>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</si>
  <si>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</si>
  <si>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</si>
  <si>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</si>
  <si>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</si>
  <si>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</si>
  <si>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</si>
  <si>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</si>
  <si>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</si>
  <si>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</si>
  <si>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</si>
  <si>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</si>
  <si>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</si>
  <si>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</si>
  <si>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</si>
  <si>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</si>
  <si>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</si>
  <si>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</si>
  <si>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</si>
  <si>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</si>
  <si>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</si>
  <si>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</si>
  <si>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</si>
  <si>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</si>
  <si>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</si>
  <si>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</si>
  <si>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</si>
  <si>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</si>
  <si>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</si>
  <si>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</si>
  <si>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</si>
  <si>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</si>
  <si>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</si>
  <si>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</si>
  <si>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</si>
  <si>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</si>
  <si>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</si>
  <si>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</si>
  <si>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</si>
  <si>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</si>
  <si>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</si>
  <si>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</si>
  <si>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</si>
  <si>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</si>
  <si>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</si>
  <si>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</si>
  <si>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</si>
  <si>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</si>
  <si>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</si>
  <si>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</si>
  <si>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</si>
  <si>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</si>
  <si>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</si>
  <si>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</si>
  <si>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</si>
  <si>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</si>
  <si>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</si>
  <si>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</si>
  <si>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</si>
  <si>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</si>
  <si>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</si>
  <si>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</si>
  <si>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</si>
  <si>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</si>
  <si>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</si>
  <si>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</si>
  <si>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</si>
  <si>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</si>
  <si>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</si>
  <si>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</si>
  <si>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</si>
  <si>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</si>
  <si>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</si>
  <si>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</si>
  <si>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</si>
  <si>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</si>
  <si>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</si>
  <si>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</si>
  <si>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</si>
  <si>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</si>
  <si>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</si>
  <si>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</si>
  <si>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</si>
  <si>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</si>
  <si>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</si>
  <si>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</si>
  <si>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</si>
  <si>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</si>
  <si>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</si>
  <si>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</si>
  <si>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</si>
  <si>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</si>
  <si>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</si>
  <si>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</si>
  <si>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</si>
  <si>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</si>
  <si>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</si>
  <si>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</si>
  <si>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</si>
  <si>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</si>
  <si>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</si>
  <si>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</si>
  <si>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</si>
  <si>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</si>
  <si>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</si>
  <si>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</si>
  <si>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</si>
  <si>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</si>
  <si>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</si>
  <si>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</si>
  <si>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</si>
  <si>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</si>
  <si>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</si>
  <si>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</si>
  <si>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</si>
  <si>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</si>
  <si>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</si>
  <si>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</si>
  <si>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</si>
  <si>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</si>
  <si>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</si>
  <si>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</si>
  <si>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</si>
  <si>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</si>
  <si>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</si>
  <si>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</si>
  <si>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</si>
  <si>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</si>
  <si>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</si>
  <si>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</si>
  <si>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</si>
  <si>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</si>
  <si>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</si>
  <si>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</si>
  <si>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</si>
  <si>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</si>
  <si>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</si>
  <si>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</si>
  <si>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</si>
  <si>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</si>
  <si>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</si>
  <si>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</si>
  <si>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</si>
  <si>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Patronato de Explora</t>
  </si>
  <si>
    <t>"Bajo protesta de decir verdad declaramos que los Estados Financieros y sus Notas, son razonablemente correctos y son responsabilidad del emisor"</t>
  </si>
  <si>
    <t>Correspondiente del 01 de Enero al 30 de Septiembre 2020</t>
  </si>
  <si>
    <t>TIIE</t>
  </si>
  <si>
    <t>Correspondiente 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</si>
</sst>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6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3" fontId="13" fillId="0" borderId="0" xfId="14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1355066</xdr:colOff>
      <xdr:row>3</xdr:row>
      <xdr:rowOff>65236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021816" cy="7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1355066</xdr:colOff>
      <xdr:row>3</xdr:row>
      <xdr:rowOff>36661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021816" cy="7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398062</xdr:colOff>
      <xdr:row>1</xdr:row>
      <xdr:rowOff>180975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64812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1047750</xdr:colOff>
      <xdr:row>2</xdr:row>
      <xdr:rowOff>181126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14500" cy="628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1</xdr:col>
      <xdr:colOff>975592</xdr:colOff>
      <xdr:row>2</xdr:row>
      <xdr:rowOff>28576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6"/>
          <a:ext cx="119466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687307</xdr:colOff>
      <xdr:row>1</xdr:row>
      <xdr:rowOff>161926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1"/>
          <a:ext cx="934957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1355066</xdr:colOff>
      <xdr:row>3</xdr:row>
      <xdr:rowOff>27136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1816" cy="7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0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4" t="s">
        <v>620</v>
      </c>
      <c r="B1" s="134"/>
      <c r="C1" s="37" t="s">
        <v>185</v>
      </c>
      <c r="D1" s="38">
        <v>2020</v>
      </c>
    </row>
    <row r="2" spans="1:4" ht="18.95" customHeight="1" x14ac:dyDescent="0.2">
      <c r="A2" s="135" t="s">
        <v>495</v>
      </c>
      <c r="B2" s="135"/>
      <c r="C2" s="37" t="s">
        <v>187</v>
      </c>
      <c r="D2" s="40" t="s">
        <v>188</v>
      </c>
    </row>
    <row r="3" spans="1:4" ht="18.95" customHeight="1" x14ac:dyDescent="0.2">
      <c r="A3" s="136" t="s">
        <v>624</v>
      </c>
      <c r="B3" s="136"/>
      <c r="C3" s="37" t="s">
        <v>189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612</v>
      </c>
      <c r="C12" s="128"/>
    </row>
    <row r="13" spans="1:4" x14ac:dyDescent="0.2">
      <c r="A13" s="65" t="s">
        <v>7</v>
      </c>
      <c r="B13" s="66" t="s">
        <v>608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609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580</v>
      </c>
      <c r="B23" s="66" t="s">
        <v>299</v>
      </c>
      <c r="C23" s="128"/>
    </row>
    <row r="24" spans="1:3" x14ac:dyDescent="0.2">
      <c r="A24" s="65" t="s">
        <v>581</v>
      </c>
      <c r="B24" s="66" t="s">
        <v>583</v>
      </c>
      <c r="C24" s="128"/>
    </row>
    <row r="25" spans="1:3" x14ac:dyDescent="0.2">
      <c r="A25" s="65" t="s">
        <v>582</v>
      </c>
      <c r="B25" s="66" t="s">
        <v>336</v>
      </c>
      <c r="C25" s="128"/>
    </row>
    <row r="26" spans="1:3" x14ac:dyDescent="0.2">
      <c r="A26" s="65" t="s">
        <v>584</v>
      </c>
      <c r="B26" s="66" t="s">
        <v>353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0" t="s">
        <v>620</v>
      </c>
      <c r="B1" s="141"/>
      <c r="C1" s="142"/>
    </row>
    <row r="2" spans="1:3" s="59" customFormat="1" ht="18" customHeight="1" x14ac:dyDescent="0.25">
      <c r="A2" s="143" t="s">
        <v>492</v>
      </c>
      <c r="B2" s="144"/>
      <c r="C2" s="145"/>
    </row>
    <row r="3" spans="1:3" s="59" customFormat="1" ht="18" customHeight="1" x14ac:dyDescent="0.25">
      <c r="A3" s="143" t="s">
        <v>622</v>
      </c>
      <c r="B3" s="144"/>
      <c r="C3" s="145"/>
    </row>
    <row r="4" spans="1:3" s="61" customFormat="1" ht="18" customHeight="1" x14ac:dyDescent="0.2">
      <c r="A4" s="146" t="s">
        <v>488</v>
      </c>
      <c r="B4" s="147"/>
      <c r="C4" s="148"/>
    </row>
    <row r="5" spans="1:3" x14ac:dyDescent="0.2">
      <c r="A5" s="76" t="s">
        <v>528</v>
      </c>
      <c r="B5" s="76"/>
      <c r="C5" s="77">
        <v>118809654.09999999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118809654.09999999</v>
      </c>
    </row>
    <row r="22" spans="1:3" x14ac:dyDescent="0.2">
      <c r="B22" s="43" t="s">
        <v>621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C5" sqref="C5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9" t="s">
        <v>620</v>
      </c>
      <c r="B1" s="150"/>
      <c r="C1" s="151"/>
    </row>
    <row r="2" spans="1:3" s="62" customFormat="1" ht="18.95" customHeight="1" x14ac:dyDescent="0.25">
      <c r="A2" s="152" t="s">
        <v>493</v>
      </c>
      <c r="B2" s="153"/>
      <c r="C2" s="154"/>
    </row>
    <row r="3" spans="1:3" s="62" customFormat="1" ht="18.95" customHeight="1" x14ac:dyDescent="0.25">
      <c r="A3" s="152" t="s">
        <v>622</v>
      </c>
      <c r="B3" s="153"/>
      <c r="C3" s="154"/>
    </row>
    <row r="4" spans="1:3" x14ac:dyDescent="0.2">
      <c r="A4" s="146" t="s">
        <v>488</v>
      </c>
      <c r="B4" s="147"/>
      <c r="C4" s="148"/>
    </row>
    <row r="5" spans="1:3" x14ac:dyDescent="0.2">
      <c r="A5" s="106" t="s">
        <v>541</v>
      </c>
      <c r="B5" s="76"/>
      <c r="C5" s="99">
        <v>34369319.979999997</v>
      </c>
    </row>
    <row r="6" spans="1:3" x14ac:dyDescent="0.2">
      <c r="A6" s="100"/>
      <c r="B6" s="79"/>
      <c r="C6" s="101"/>
    </row>
    <row r="7" spans="1:3" x14ac:dyDescent="0.2">
      <c r="A7" s="89" t="s">
        <v>542</v>
      </c>
      <c r="B7" s="102"/>
      <c r="C7" s="81">
        <f>SUM(C8:C28)</f>
        <v>0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v>0</v>
      </c>
    </row>
    <row r="11" spans="1:3" x14ac:dyDescent="0.2">
      <c r="A11" s="116">
        <v>2.4</v>
      </c>
      <c r="B11" s="98" t="s">
        <v>232</v>
      </c>
      <c r="C11" s="109">
        <v>0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0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0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0</v>
      </c>
    </row>
    <row r="31" spans="1:3" x14ac:dyDescent="0.2">
      <c r="A31" s="116" t="s">
        <v>563</v>
      </c>
      <c r="B31" s="98" t="s">
        <v>434</v>
      </c>
      <c r="C31" s="109">
        <v>0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34369319.979999997</v>
      </c>
    </row>
    <row r="41" spans="1:3" x14ac:dyDescent="0.2">
      <c r="B41" s="43" t="s">
        <v>621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9" t="str">
        <f>'Notas a los Edos Financieros'!A1</f>
        <v>Patronato de Explora</v>
      </c>
      <c r="B1" s="155"/>
      <c r="C1" s="155"/>
      <c r="D1" s="155"/>
      <c r="E1" s="155"/>
      <c r="F1" s="155"/>
      <c r="G1" s="50" t="s">
        <v>185</v>
      </c>
      <c r="H1" s="51">
        <f>'Notas a los Edos Financieros'!D1</f>
        <v>2020</v>
      </c>
    </row>
    <row r="2" spans="1:10" ht="18.95" customHeight="1" x14ac:dyDescent="0.2">
      <c r="A2" s="139" t="s">
        <v>494</v>
      </c>
      <c r="B2" s="155"/>
      <c r="C2" s="155"/>
      <c r="D2" s="155"/>
      <c r="E2" s="155"/>
      <c r="F2" s="155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6" t="str">
        <f>'Notas a los Edos Financieros'!A3</f>
        <v>Correspondiente del 01 de Enero al 31 de Diciembre</v>
      </c>
      <c r="B3" s="157"/>
      <c r="C3" s="157"/>
      <c r="D3" s="157"/>
      <c r="E3" s="157"/>
      <c r="F3" s="157"/>
      <c r="G3" s="50" t="s">
        <v>189</v>
      </c>
      <c r="H3" s="51">
        <f>'Notas a los Edos Financieros'!D3</f>
        <v>4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F23" sqref="F23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8" t="s">
        <v>34</v>
      </c>
      <c r="B5" s="158"/>
      <c r="C5" s="158"/>
      <c r="D5" s="158"/>
      <c r="E5" s="15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59" t="s">
        <v>36</v>
      </c>
      <c r="C10" s="159"/>
      <c r="D10" s="159"/>
      <c r="E10" s="159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59" t="s">
        <v>38</v>
      </c>
      <c r="C12" s="159"/>
      <c r="D12" s="159"/>
      <c r="E12" s="159"/>
    </row>
    <row r="13" spans="1:8" s="6" customFormat="1" ht="26.1" customHeight="1" x14ac:dyDescent="0.2">
      <c r="A13" s="123" t="s">
        <v>604</v>
      </c>
      <c r="B13" s="159" t="s">
        <v>39</v>
      </c>
      <c r="C13" s="159"/>
      <c r="D13" s="159"/>
      <c r="E13" s="15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9" zoomScaleNormal="100" workbookViewId="0">
      <selection activeCell="C149" sqref="C149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7" t="str">
        <f>'Notas a los Edos Financieros'!A1</f>
        <v>Patronato de Explora</v>
      </c>
      <c r="B1" s="138"/>
      <c r="C1" s="138"/>
      <c r="D1" s="138"/>
      <c r="E1" s="138"/>
      <c r="F1" s="138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7" t="s">
        <v>186</v>
      </c>
      <c r="B2" s="138"/>
      <c r="C2" s="138"/>
      <c r="D2" s="138"/>
      <c r="E2" s="138"/>
      <c r="F2" s="138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7" t="str">
        <f>'Notas a los Edos Financieros'!A3</f>
        <v>Correspondiente del 01 de Enero al 31 de Diciembre</v>
      </c>
      <c r="B3" s="138"/>
      <c r="C3" s="138"/>
      <c r="D3" s="138"/>
      <c r="E3" s="138"/>
      <c r="F3" s="138"/>
      <c r="G3" s="37" t="s">
        <v>189</v>
      </c>
      <c r="H3" s="48">
        <f>'Notas a los Edos Financieros'!D3</f>
        <v>4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18312209.469999999</v>
      </c>
      <c r="D8" s="43" t="s">
        <v>623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27114617.600000001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7248960.5999999996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13000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203079.42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f>SUM(C55:C61)</f>
        <v>81008816.930000007</v>
      </c>
      <c r="D54" s="47">
        <f t="shared" ref="D54:E54" si="0">SUM(D55:D61)</f>
        <v>937344.14</v>
      </c>
      <c r="E54" s="47">
        <f t="shared" si="0"/>
        <v>2399800.37</v>
      </c>
    </row>
    <row r="55" spans="1:8" x14ac:dyDescent="0.2">
      <c r="A55" s="45">
        <v>1231</v>
      </c>
      <c r="B55" s="43" t="s">
        <v>223</v>
      </c>
      <c r="C55" s="47">
        <v>426412.5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70761198.890000001</v>
      </c>
      <c r="D57" s="47">
        <v>937344.14</v>
      </c>
      <c r="E57" s="47">
        <v>2399800.37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9821205.5399999991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f>SUM(C63:C70)</f>
        <v>57938612.630000003</v>
      </c>
      <c r="D62" s="47">
        <f t="shared" ref="D62:E62" si="1">SUM(D63:D70)</f>
        <v>6161178.0699999994</v>
      </c>
      <c r="E62" s="47">
        <f t="shared" si="1"/>
        <v>17979071.339999996</v>
      </c>
    </row>
    <row r="63" spans="1:8" x14ac:dyDescent="0.2">
      <c r="A63" s="45">
        <v>1241</v>
      </c>
      <c r="B63" s="43" t="s">
        <v>231</v>
      </c>
      <c r="C63" s="47">
        <v>13831607.23</v>
      </c>
      <c r="D63" s="47">
        <f>7427.52+1976496.39+8258.28+12390.6+8257.32</f>
        <v>2012830.11</v>
      </c>
      <c r="E63" s="47">
        <f>656360.11+6357919.96+52832.35+77103.93+494349.2</f>
        <v>7638565.5499999998</v>
      </c>
    </row>
    <row r="64" spans="1:8" x14ac:dyDescent="0.2">
      <c r="A64" s="45">
        <v>1242</v>
      </c>
      <c r="B64" s="43" t="s">
        <v>232</v>
      </c>
      <c r="C64" s="47">
        <v>43478391.240000002</v>
      </c>
      <c r="D64" s="47">
        <f>16590+4694.12+8060.64+4107568.47</f>
        <v>4136913.23</v>
      </c>
      <c r="E64" s="47">
        <f>109217.5+92217.41+10747.52+9751875.7</f>
        <v>9964058.129999999</v>
      </c>
    </row>
    <row r="65" spans="1:8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</row>
    <row r="66" spans="1:8" x14ac:dyDescent="0.2">
      <c r="A66" s="45">
        <v>1244</v>
      </c>
      <c r="B66" s="43" t="s">
        <v>234</v>
      </c>
      <c r="C66" s="47">
        <v>346486.14</v>
      </c>
      <c r="D66" s="47">
        <v>0</v>
      </c>
      <c r="E66" s="47">
        <v>323988.13</v>
      </c>
    </row>
    <row r="67" spans="1:8" x14ac:dyDescent="0.2">
      <c r="A67" s="45">
        <v>1245</v>
      </c>
      <c r="B67" s="43" t="s">
        <v>235</v>
      </c>
      <c r="C67" s="47">
        <v>75369</v>
      </c>
      <c r="D67" s="47">
        <v>7536.96</v>
      </c>
      <c r="E67" s="47">
        <v>29519.65</v>
      </c>
    </row>
    <row r="68" spans="1:8" x14ac:dyDescent="0.2">
      <c r="A68" s="45">
        <v>1246</v>
      </c>
      <c r="B68" s="43" t="s">
        <v>236</v>
      </c>
      <c r="C68" s="47">
        <v>206759.02</v>
      </c>
      <c r="D68" s="47">
        <f>875.52+3022.25</f>
        <v>3897.77</v>
      </c>
      <c r="E68" s="47">
        <f>17758.88+5181</f>
        <v>22939.88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f>SUM(C75:C86)</f>
        <v>4411045.8899999997</v>
      </c>
      <c r="D74" s="47">
        <f t="shared" ref="D74:E74" si="2">SUM(D75:D86)</f>
        <v>635845.43999999994</v>
      </c>
      <c r="E74" s="47">
        <f t="shared" si="2"/>
        <v>1874977.21</v>
      </c>
    </row>
    <row r="75" spans="1:8" x14ac:dyDescent="0.2">
      <c r="A75" s="45">
        <v>1251</v>
      </c>
      <c r="B75" s="43" t="s">
        <v>241</v>
      </c>
      <c r="C75" s="47">
        <v>3419419.48</v>
      </c>
      <c r="D75" s="47">
        <v>507458.04</v>
      </c>
      <c r="E75" s="47">
        <v>1394303.41</v>
      </c>
    </row>
    <row r="76" spans="1:8" x14ac:dyDescent="0.2">
      <c r="A76" s="45">
        <v>1252</v>
      </c>
      <c r="B76" s="43" t="s">
        <v>242</v>
      </c>
      <c r="C76" s="47">
        <v>87767.07</v>
      </c>
      <c r="D76" s="47">
        <f>825.72+3439.8</f>
        <v>4265.5200000000004</v>
      </c>
      <c r="E76" s="47">
        <f>4846.13+16165.63</f>
        <v>21011.759999999998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903859.34</v>
      </c>
      <c r="D78" s="47">
        <v>124121.88</v>
      </c>
      <c r="E78" s="47">
        <v>459662.04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f>SUM(C104:C116)</f>
        <v>689513.37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264</v>
      </c>
      <c r="C104" s="47">
        <v>441409.04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38518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209586.33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  <row r="144" spans="1:8" x14ac:dyDescent="0.2">
      <c r="B144" s="43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C98" sqref="C98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5" t="str">
        <f>ESF!A1</f>
        <v>Patronato de Explora</v>
      </c>
      <c r="B1" s="135"/>
      <c r="C1" s="135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5" t="s">
        <v>297</v>
      </c>
      <c r="B2" s="135"/>
      <c r="C2" s="135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5" t="str">
        <f>ESF!A3</f>
        <v>Correspondiente del 01 de Enero al 31 de Diciembre</v>
      </c>
      <c r="B3" s="135"/>
      <c r="C3" s="135"/>
      <c r="D3" s="37" t="s">
        <v>189</v>
      </c>
      <c r="E3" s="48">
        <f>'Notas a los Edos Financieros'!D3</f>
        <v>4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f>SUM(C9:C54)</f>
        <v>6117375.0099999998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6117375.0099999998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f>SUM(C59:C69)</f>
        <v>111271862.95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111271862.95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f>SUM(C74:C94)</f>
        <v>1420416.1400000001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1403704.59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16711.55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f>+C99+C185+C218</f>
        <v>34369319.979999997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f>+C100+C107+C117</f>
        <v>26634952.329999998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f>SUM(C101:C106)</f>
        <v>15307545.23</v>
      </c>
      <c r="D100" s="75">
        <f t="shared" ref="D100:D163" si="0">C100/$C$99</f>
        <v>0.57471644928601984</v>
      </c>
      <c r="E100" s="71"/>
    </row>
    <row r="101" spans="1:5" x14ac:dyDescent="0.2">
      <c r="A101" s="73">
        <v>5111</v>
      </c>
      <c r="B101" s="71" t="s">
        <v>356</v>
      </c>
      <c r="C101" s="74">
        <v>7511808.8600000003</v>
      </c>
      <c r="D101" s="75">
        <f t="shared" si="0"/>
        <v>0.28202824495162149</v>
      </c>
      <c r="E101" s="71"/>
    </row>
    <row r="102" spans="1:5" x14ac:dyDescent="0.2">
      <c r="A102" s="73">
        <v>5112</v>
      </c>
      <c r="B102" s="71" t="s">
        <v>357</v>
      </c>
      <c r="C102" s="74">
        <v>1650340.92</v>
      </c>
      <c r="D102" s="75">
        <f t="shared" si="0"/>
        <v>6.1961474514867283E-2</v>
      </c>
      <c r="E102" s="71"/>
    </row>
    <row r="103" spans="1:5" x14ac:dyDescent="0.2">
      <c r="A103" s="73">
        <v>5113</v>
      </c>
      <c r="B103" s="71" t="s">
        <v>358</v>
      </c>
      <c r="C103" s="74">
        <v>777900.19</v>
      </c>
      <c r="D103" s="75">
        <f t="shared" si="0"/>
        <v>2.9205991449206398E-2</v>
      </c>
      <c r="E103" s="71"/>
    </row>
    <row r="104" spans="1:5" x14ac:dyDescent="0.2">
      <c r="A104" s="73">
        <v>5114</v>
      </c>
      <c r="B104" s="71" t="s">
        <v>359</v>
      </c>
      <c r="C104" s="74">
        <v>2605619.64</v>
      </c>
      <c r="D104" s="75">
        <f t="shared" si="0"/>
        <v>9.7827081036867033E-2</v>
      </c>
      <c r="E104" s="71"/>
    </row>
    <row r="105" spans="1:5" x14ac:dyDescent="0.2">
      <c r="A105" s="73">
        <v>5115</v>
      </c>
      <c r="B105" s="71" t="s">
        <v>360</v>
      </c>
      <c r="C105" s="74">
        <v>1281315.96</v>
      </c>
      <c r="D105" s="75">
        <f t="shared" si="0"/>
        <v>4.8106561037723476E-2</v>
      </c>
      <c r="E105" s="71"/>
    </row>
    <row r="106" spans="1:5" x14ac:dyDescent="0.2">
      <c r="A106" s="73">
        <v>5116</v>
      </c>
      <c r="B106" s="71" t="s">
        <v>361</v>
      </c>
      <c r="C106" s="74">
        <v>1480559.66</v>
      </c>
      <c r="D106" s="75">
        <f t="shared" si="0"/>
        <v>5.5587096295734204E-2</v>
      </c>
      <c r="E106" s="71"/>
    </row>
    <row r="107" spans="1:5" x14ac:dyDescent="0.2">
      <c r="A107" s="73">
        <v>5120</v>
      </c>
      <c r="B107" s="71" t="s">
        <v>362</v>
      </c>
      <c r="C107" s="74">
        <f>SUM(C108:C116)</f>
        <v>1260520.3799999999</v>
      </c>
      <c r="D107" s="75">
        <f t="shared" si="0"/>
        <v>4.7325798236185539E-2</v>
      </c>
      <c r="E107" s="71"/>
    </row>
    <row r="108" spans="1:5" x14ac:dyDescent="0.2">
      <c r="A108" s="73">
        <v>5121</v>
      </c>
      <c r="B108" s="71" t="s">
        <v>363</v>
      </c>
      <c r="C108" s="74">
        <v>451924.98</v>
      </c>
      <c r="D108" s="75">
        <f t="shared" si="0"/>
        <v>1.6967365828208337E-2</v>
      </c>
      <c r="E108" s="71"/>
    </row>
    <row r="109" spans="1:5" x14ac:dyDescent="0.2">
      <c r="A109" s="73">
        <v>5122</v>
      </c>
      <c r="B109" s="71" t="s">
        <v>364</v>
      </c>
      <c r="C109" s="74">
        <v>216.03</v>
      </c>
      <c r="D109" s="75">
        <f t="shared" si="0"/>
        <v>8.1107710396266367E-6</v>
      </c>
      <c r="E109" s="71"/>
    </row>
    <row r="110" spans="1:5" x14ac:dyDescent="0.2">
      <c r="A110" s="73">
        <v>5123</v>
      </c>
      <c r="B110" s="71" t="s">
        <v>365</v>
      </c>
      <c r="C110" s="74">
        <v>415300.07</v>
      </c>
      <c r="D110" s="75">
        <f t="shared" si="0"/>
        <v>1.5592296350094501E-2</v>
      </c>
      <c r="E110" s="71"/>
    </row>
    <row r="111" spans="1:5" x14ac:dyDescent="0.2">
      <c r="A111" s="73">
        <v>5124</v>
      </c>
      <c r="B111" s="71" t="s">
        <v>366</v>
      </c>
      <c r="C111" s="74">
        <v>0</v>
      </c>
      <c r="D111" s="75">
        <f t="shared" si="0"/>
        <v>0</v>
      </c>
      <c r="E111" s="71"/>
    </row>
    <row r="112" spans="1:5" x14ac:dyDescent="0.2">
      <c r="A112" s="73">
        <v>5125</v>
      </c>
      <c r="B112" s="71" t="s">
        <v>367</v>
      </c>
      <c r="C112" s="74">
        <v>17151.34</v>
      </c>
      <c r="D112" s="75">
        <f t="shared" si="0"/>
        <v>6.4394108115905168E-4</v>
      </c>
      <c r="E112" s="71"/>
    </row>
    <row r="113" spans="1:5" x14ac:dyDescent="0.2">
      <c r="A113" s="73">
        <v>5126</v>
      </c>
      <c r="B113" s="71" t="s">
        <v>368</v>
      </c>
      <c r="C113" s="74">
        <v>156029.07999999999</v>
      </c>
      <c r="D113" s="75">
        <f t="shared" si="0"/>
        <v>5.8580574151904253E-3</v>
      </c>
      <c r="E113" s="71"/>
    </row>
    <row r="114" spans="1:5" x14ac:dyDescent="0.2">
      <c r="A114" s="73">
        <v>5127</v>
      </c>
      <c r="B114" s="71" t="s">
        <v>369</v>
      </c>
      <c r="C114" s="74">
        <v>1200</v>
      </c>
      <c r="D114" s="75">
        <f t="shared" si="0"/>
        <v>4.505358166713866E-5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218698.88</v>
      </c>
      <c r="D116" s="75">
        <f t="shared" si="0"/>
        <v>8.2109732088264647E-3</v>
      </c>
      <c r="E116" s="71"/>
    </row>
    <row r="117" spans="1:5" x14ac:dyDescent="0.2">
      <c r="A117" s="73">
        <v>5130</v>
      </c>
      <c r="B117" s="71" t="s">
        <v>372</v>
      </c>
      <c r="C117" s="74">
        <f>SUM(C118:C126)</f>
        <v>10066886.719999999</v>
      </c>
      <c r="D117" s="75">
        <f t="shared" si="0"/>
        <v>0.37795775247779462</v>
      </c>
      <c r="E117" s="71"/>
    </row>
    <row r="118" spans="1:5" x14ac:dyDescent="0.2">
      <c r="A118" s="73">
        <v>5131</v>
      </c>
      <c r="B118" s="71" t="s">
        <v>373</v>
      </c>
      <c r="C118" s="74">
        <v>938476.95</v>
      </c>
      <c r="D118" s="75">
        <f t="shared" si="0"/>
        <v>3.5234789924626836E-2</v>
      </c>
      <c r="E118" s="71"/>
    </row>
    <row r="119" spans="1:5" x14ac:dyDescent="0.2">
      <c r="A119" s="73">
        <v>5132</v>
      </c>
      <c r="B119" s="71" t="s">
        <v>374</v>
      </c>
      <c r="C119" s="74">
        <v>374983.3</v>
      </c>
      <c r="D119" s="75">
        <f t="shared" si="0"/>
        <v>1.407861727530263E-2</v>
      </c>
      <c r="E119" s="71"/>
    </row>
    <row r="120" spans="1:5" x14ac:dyDescent="0.2">
      <c r="A120" s="73">
        <v>5133</v>
      </c>
      <c r="B120" s="71" t="s">
        <v>375</v>
      </c>
      <c r="C120" s="74">
        <v>1968358.13</v>
      </c>
      <c r="D120" s="75">
        <f t="shared" si="0"/>
        <v>7.3901319800109444E-2</v>
      </c>
      <c r="E120" s="71"/>
    </row>
    <row r="121" spans="1:5" x14ac:dyDescent="0.2">
      <c r="A121" s="73">
        <v>5134</v>
      </c>
      <c r="B121" s="71" t="s">
        <v>376</v>
      </c>
      <c r="C121" s="74">
        <v>393365.77</v>
      </c>
      <c r="D121" s="75">
        <f t="shared" si="0"/>
        <v>1.476878070312657E-2</v>
      </c>
      <c r="E121" s="71"/>
    </row>
    <row r="122" spans="1:5" x14ac:dyDescent="0.2">
      <c r="A122" s="73">
        <v>5135</v>
      </c>
      <c r="B122" s="71" t="s">
        <v>377</v>
      </c>
      <c r="C122" s="74">
        <v>4011451.88</v>
      </c>
      <c r="D122" s="75">
        <f t="shared" si="0"/>
        <v>0.15060856239948076</v>
      </c>
      <c r="E122" s="71"/>
    </row>
    <row r="123" spans="1:5" x14ac:dyDescent="0.2">
      <c r="A123" s="73">
        <v>5136</v>
      </c>
      <c r="B123" s="71" t="s">
        <v>378</v>
      </c>
      <c r="C123" s="74">
        <v>1097936.68</v>
      </c>
      <c r="D123" s="75">
        <f t="shared" si="0"/>
        <v>4.1221649898105901E-2</v>
      </c>
      <c r="E123" s="71"/>
    </row>
    <row r="124" spans="1:5" x14ac:dyDescent="0.2">
      <c r="A124" s="73">
        <v>5137</v>
      </c>
      <c r="B124" s="71" t="s">
        <v>379</v>
      </c>
      <c r="C124" s="74">
        <v>88308.47</v>
      </c>
      <c r="D124" s="75">
        <f t="shared" si="0"/>
        <v>3.3155107208708867E-3</v>
      </c>
      <c r="E124" s="71"/>
    </row>
    <row r="125" spans="1:5" x14ac:dyDescent="0.2">
      <c r="A125" s="73">
        <v>5138</v>
      </c>
      <c r="B125" s="71" t="s">
        <v>380</v>
      </c>
      <c r="C125" s="74">
        <v>24359.01</v>
      </c>
      <c r="D125" s="75">
        <f t="shared" si="0"/>
        <v>9.1455053863803931E-4</v>
      </c>
      <c r="E125" s="71"/>
    </row>
    <row r="126" spans="1:5" x14ac:dyDescent="0.2">
      <c r="A126" s="73">
        <v>5139</v>
      </c>
      <c r="B126" s="71" t="s">
        <v>381</v>
      </c>
      <c r="C126" s="74">
        <v>1169646.53</v>
      </c>
      <c r="D126" s="75">
        <f t="shared" si="0"/>
        <v>4.3913971217533626E-2</v>
      </c>
      <c r="E126" s="71"/>
    </row>
    <row r="127" spans="1:5" x14ac:dyDescent="0.2">
      <c r="A127" s="73">
        <v>5200</v>
      </c>
      <c r="B127" s="71" t="s">
        <v>382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f>SUM(C186:C217)</f>
        <v>7734367.6500000004</v>
      </c>
      <c r="D185" s="75">
        <f t="shared" si="1"/>
        <v>0.29038413713579192</v>
      </c>
      <c r="E185" s="71"/>
    </row>
    <row r="186" spans="1:5" x14ac:dyDescent="0.2">
      <c r="A186" s="73">
        <v>5510</v>
      </c>
      <c r="B186" s="71" t="s">
        <v>434</v>
      </c>
      <c r="C186" s="74">
        <v>0</v>
      </c>
      <c r="D186" s="75">
        <f t="shared" si="1"/>
        <v>0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937344.14</v>
      </c>
      <c r="D189" s="75">
        <f t="shared" si="1"/>
        <v>3.5192258968086546E-2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6161178.0700000003</v>
      </c>
      <c r="D191" s="75">
        <f t="shared" si="1"/>
        <v>0.23131928278544062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635845.43999999994</v>
      </c>
      <c r="D193" s="75">
        <f t="shared" si="1"/>
        <v>2.3872595382264758E-2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  <row r="222" spans="1:5" x14ac:dyDescent="0.2">
      <c r="B222" s="43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9" t="str">
        <f>ESF!A1</f>
        <v>Patronato de Explora</v>
      </c>
      <c r="B1" s="139"/>
      <c r="C1" s="139"/>
      <c r="D1" s="50" t="s">
        <v>185</v>
      </c>
      <c r="E1" s="51">
        <f>ESF!H1</f>
        <v>2020</v>
      </c>
    </row>
    <row r="2" spans="1:5" ht="18.95" customHeight="1" x14ac:dyDescent="0.2">
      <c r="A2" s="139" t="s">
        <v>462</v>
      </c>
      <c r="B2" s="139"/>
      <c r="C2" s="139"/>
      <c r="D2" s="50" t="s">
        <v>187</v>
      </c>
      <c r="E2" s="51" t="str">
        <f>ESF!H2</f>
        <v>Trimestral</v>
      </c>
    </row>
    <row r="3" spans="1:5" ht="18.95" customHeight="1" x14ac:dyDescent="0.2">
      <c r="A3" s="139" t="str">
        <f>ESF!A3</f>
        <v>Correspondiente del 01 de Enero al 31 de Diciembre</v>
      </c>
      <c r="B3" s="139"/>
      <c r="C3" s="139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0</v>
      </c>
    </row>
    <row r="9" spans="1:5" x14ac:dyDescent="0.2">
      <c r="A9" s="56">
        <v>3120</v>
      </c>
      <c r="B9" s="52" t="s">
        <v>463</v>
      </c>
      <c r="C9" s="57">
        <v>42480337.960000001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84440334.120000005</v>
      </c>
    </row>
    <row r="15" spans="1:5" x14ac:dyDescent="0.2">
      <c r="A15" s="56">
        <v>3220</v>
      </c>
      <c r="B15" s="52" t="s">
        <v>467</v>
      </c>
      <c r="C15" s="57">
        <v>104700037.84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  <row r="29" spans="1:3" x14ac:dyDescent="0.2">
      <c r="B29" s="43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D50" sqref="D5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9" t="str">
        <f>ESF!A1</f>
        <v>Patronato de Explora</v>
      </c>
      <c r="B1" s="139"/>
      <c r="C1" s="139"/>
      <c r="D1" s="50" t="s">
        <v>185</v>
      </c>
      <c r="E1" s="51">
        <f>ESF!H1</f>
        <v>2020</v>
      </c>
    </row>
    <row r="2" spans="1:5" s="58" customFormat="1" ht="18.95" customHeight="1" x14ac:dyDescent="0.25">
      <c r="A2" s="139" t="s">
        <v>480</v>
      </c>
      <c r="B2" s="139"/>
      <c r="C2" s="139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39" t="str">
        <f>ESF!A3</f>
        <v>Correspondiente del 01 de Enero al 31 de Diciembre</v>
      </c>
      <c r="B3" s="139"/>
      <c r="C3" s="139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48936</v>
      </c>
      <c r="D8" s="57">
        <v>81325.5</v>
      </c>
    </row>
    <row r="9" spans="1:5" x14ac:dyDescent="0.2">
      <c r="A9" s="56">
        <v>1112</v>
      </c>
      <c r="B9" s="52" t="s">
        <v>482</v>
      </c>
      <c r="C9" s="57">
        <v>58085425.25</v>
      </c>
      <c r="D9" s="57">
        <v>6284278.6900000004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18312209.469999999</v>
      </c>
      <c r="D11" s="57">
        <v>37187651.450000003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0</v>
      </c>
      <c r="D15" s="125">
        <v>0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f>SUM(C21:C27)</f>
        <v>81008816.930000007</v>
      </c>
      <c r="D20" s="52">
        <v>100</v>
      </c>
      <c r="E20" s="57">
        <f>SUM(E21:E27)</f>
        <v>4742989.1900000004</v>
      </c>
    </row>
    <row r="21" spans="1:5" x14ac:dyDescent="0.2">
      <c r="A21" s="56">
        <v>1231</v>
      </c>
      <c r="B21" s="52" t="s">
        <v>223</v>
      </c>
      <c r="C21" s="57">
        <v>426412.5</v>
      </c>
      <c r="D21" s="52">
        <v>100</v>
      </c>
      <c r="E21" s="133"/>
    </row>
    <row r="22" spans="1:5" x14ac:dyDescent="0.2">
      <c r="A22" s="56">
        <v>1232</v>
      </c>
      <c r="B22" s="52" t="s">
        <v>224</v>
      </c>
      <c r="C22" s="57">
        <v>0</v>
      </c>
      <c r="E22" s="133"/>
    </row>
    <row r="23" spans="1:5" x14ac:dyDescent="0.2">
      <c r="A23" s="56">
        <v>1233</v>
      </c>
      <c r="B23" s="52" t="s">
        <v>225</v>
      </c>
      <c r="C23" s="57">
        <v>70761198.890000001</v>
      </c>
      <c r="D23" s="52">
        <v>100</v>
      </c>
      <c r="E23" s="133"/>
    </row>
    <row r="24" spans="1:5" x14ac:dyDescent="0.2">
      <c r="A24" s="56">
        <v>1234</v>
      </c>
      <c r="B24" s="52" t="s">
        <v>226</v>
      </c>
      <c r="C24" s="57">
        <v>0</v>
      </c>
      <c r="E24" s="133"/>
    </row>
    <row r="25" spans="1:5" x14ac:dyDescent="0.2">
      <c r="A25" s="56">
        <v>1235</v>
      </c>
      <c r="B25" s="52" t="s">
        <v>227</v>
      </c>
      <c r="C25" s="57">
        <v>0</v>
      </c>
      <c r="E25" s="133"/>
    </row>
    <row r="26" spans="1:5" x14ac:dyDescent="0.2">
      <c r="A26" s="56">
        <v>1236</v>
      </c>
      <c r="B26" s="52" t="s">
        <v>228</v>
      </c>
      <c r="C26" s="57">
        <v>9821205.5399999991</v>
      </c>
      <c r="D26" s="52">
        <v>100</v>
      </c>
      <c r="E26" s="133">
        <f>7176176.82-2433187.63</f>
        <v>4742989.1900000004</v>
      </c>
    </row>
    <row r="27" spans="1:5" x14ac:dyDescent="0.2">
      <c r="A27" s="56">
        <v>1239</v>
      </c>
      <c r="B27" s="52" t="s">
        <v>229</v>
      </c>
      <c r="C27" s="57">
        <v>0</v>
      </c>
      <c r="E27" s="133"/>
    </row>
    <row r="28" spans="1:5" x14ac:dyDescent="0.2">
      <c r="A28" s="56">
        <v>1240</v>
      </c>
      <c r="B28" s="52" t="s">
        <v>230</v>
      </c>
      <c r="C28" s="57">
        <f>SUM(C29:C36)</f>
        <v>57938612.630000003</v>
      </c>
      <c r="D28" s="52">
        <v>100</v>
      </c>
      <c r="E28" s="57">
        <f>SUM(E29:E36)</f>
        <v>27171054.710000001</v>
      </c>
    </row>
    <row r="29" spans="1:5" x14ac:dyDescent="0.2">
      <c r="A29" s="56">
        <v>1241</v>
      </c>
      <c r="B29" s="52" t="s">
        <v>231</v>
      </c>
      <c r="C29" s="57">
        <v>13831607.23</v>
      </c>
      <c r="D29" s="52">
        <v>100</v>
      </c>
      <c r="E29" s="133">
        <f>8178275.04-4697120</f>
        <v>3481155.04</v>
      </c>
    </row>
    <row r="30" spans="1:5" x14ac:dyDescent="0.2">
      <c r="A30" s="56">
        <v>1242</v>
      </c>
      <c r="B30" s="52" t="s">
        <v>232</v>
      </c>
      <c r="C30" s="57">
        <v>43478391.240000002</v>
      </c>
      <c r="D30" s="52">
        <v>100</v>
      </c>
      <c r="E30" s="133">
        <f>35730733.21-12040833.54</f>
        <v>23689899.670000002</v>
      </c>
    </row>
    <row r="31" spans="1:5" x14ac:dyDescent="0.2">
      <c r="A31" s="56">
        <v>1243</v>
      </c>
      <c r="B31" s="52" t="s">
        <v>233</v>
      </c>
      <c r="C31" s="57">
        <v>0</v>
      </c>
      <c r="E31" s="133"/>
    </row>
    <row r="32" spans="1:5" x14ac:dyDescent="0.2">
      <c r="A32" s="56">
        <v>1244</v>
      </c>
      <c r="B32" s="52" t="s">
        <v>234</v>
      </c>
      <c r="C32" s="57">
        <v>346486.14</v>
      </c>
      <c r="E32" s="133"/>
    </row>
    <row r="33" spans="1:5" x14ac:dyDescent="0.2">
      <c r="A33" s="56">
        <v>1245</v>
      </c>
      <c r="B33" s="52" t="s">
        <v>235</v>
      </c>
      <c r="C33" s="57">
        <v>75369</v>
      </c>
      <c r="E33" s="133"/>
    </row>
    <row r="34" spans="1:5" x14ac:dyDescent="0.2">
      <c r="A34" s="56">
        <v>1246</v>
      </c>
      <c r="B34" s="52" t="s">
        <v>236</v>
      </c>
      <c r="C34" s="57">
        <v>206759.02</v>
      </c>
      <c r="D34" s="52">
        <v>100</v>
      </c>
      <c r="E34" s="133"/>
    </row>
    <row r="35" spans="1:5" x14ac:dyDescent="0.2">
      <c r="A35" s="56">
        <v>1247</v>
      </c>
      <c r="B35" s="52" t="s">
        <v>237</v>
      </c>
      <c r="C35" s="57">
        <v>0</v>
      </c>
      <c r="E35" s="133"/>
    </row>
    <row r="36" spans="1:5" x14ac:dyDescent="0.2">
      <c r="A36" s="56">
        <v>1248</v>
      </c>
      <c r="B36" s="52" t="s">
        <v>238</v>
      </c>
      <c r="C36" s="57">
        <v>0</v>
      </c>
      <c r="E36" s="133"/>
    </row>
    <row r="37" spans="1:5" x14ac:dyDescent="0.2">
      <c r="A37" s="56">
        <v>1250</v>
      </c>
      <c r="B37" s="52" t="s">
        <v>240</v>
      </c>
      <c r="C37" s="57">
        <f>SUM(C38:C42)</f>
        <v>4411045.8899999997</v>
      </c>
      <c r="D37" s="52">
        <v>100</v>
      </c>
      <c r="E37" s="57">
        <f>SUM(E38:E42)</f>
        <v>-35481.670000000013</v>
      </c>
    </row>
    <row r="38" spans="1:5" x14ac:dyDescent="0.2">
      <c r="A38" s="56">
        <v>1251</v>
      </c>
      <c r="B38" s="52" t="s">
        <v>241</v>
      </c>
      <c r="C38" s="57">
        <v>3419419.48</v>
      </c>
      <c r="D38" s="52">
        <v>100</v>
      </c>
      <c r="E38" s="133">
        <f>17170.65-25894.07</f>
        <v>-8723.4199999999983</v>
      </c>
    </row>
    <row r="39" spans="1:5" x14ac:dyDescent="0.2">
      <c r="A39" s="56">
        <v>1252</v>
      </c>
      <c r="B39" s="52" t="s">
        <v>242</v>
      </c>
      <c r="C39" s="57">
        <v>87767.07</v>
      </c>
      <c r="D39" s="52">
        <v>100</v>
      </c>
      <c r="E39" s="133">
        <f>69796.72-133054.97</f>
        <v>-63258.25</v>
      </c>
    </row>
    <row r="40" spans="1:5" x14ac:dyDescent="0.2">
      <c r="A40" s="56">
        <v>1253</v>
      </c>
      <c r="B40" s="52" t="s">
        <v>243</v>
      </c>
      <c r="C40" s="57">
        <v>0</v>
      </c>
      <c r="E40" s="133"/>
    </row>
    <row r="41" spans="1:5" x14ac:dyDescent="0.2">
      <c r="A41" s="56">
        <v>1254</v>
      </c>
      <c r="B41" s="52" t="s">
        <v>244</v>
      </c>
      <c r="C41" s="57">
        <v>903859.34</v>
      </c>
      <c r="D41" s="52">
        <v>100</v>
      </c>
      <c r="E41" s="133">
        <f>163629.52-127129.52</f>
        <v>36499.999999999985</v>
      </c>
    </row>
    <row r="42" spans="1:5" x14ac:dyDescent="0.2">
      <c r="A42" s="56">
        <v>1259</v>
      </c>
      <c r="B42" s="52" t="s">
        <v>245</v>
      </c>
      <c r="C42" s="57">
        <v>0</v>
      </c>
      <c r="E42" s="133"/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5" x14ac:dyDescent="0.2">
      <c r="A46" s="63">
        <v>5500</v>
      </c>
      <c r="B46" s="64" t="s">
        <v>433</v>
      </c>
      <c r="C46" s="57">
        <f>SUM(C47:C80)</f>
        <v>4929588.76</v>
      </c>
      <c r="D46" s="57">
        <f>SUM(D47:D80)</f>
        <v>7734367.6500000004</v>
      </c>
    </row>
    <row r="47" spans="1:5" x14ac:dyDescent="0.2">
      <c r="A47" s="56">
        <v>5510</v>
      </c>
      <c r="B47" s="52" t="s">
        <v>434</v>
      </c>
      <c r="C47" s="57">
        <v>0</v>
      </c>
      <c r="D47" s="57">
        <v>0</v>
      </c>
    </row>
    <row r="48" spans="1:5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703008.11</v>
      </c>
      <c r="D50" s="57">
        <v>937344.14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3749696.57</v>
      </c>
      <c r="D52" s="57">
        <v>6161178.0700000003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476884.08</v>
      </c>
      <c r="D54" s="57">
        <v>635845.43999999994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2" spans="2:2" x14ac:dyDescent="0.2">
      <c r="B82" s="43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6" sqref="B6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dadministracion</cp:lastModifiedBy>
  <cp:lastPrinted>2020-02-04T18:43:53Z</cp:lastPrinted>
  <dcterms:created xsi:type="dcterms:W3CDTF">2012-12-11T20:36:24Z</dcterms:created>
  <dcterms:modified xsi:type="dcterms:W3CDTF">2021-01-18T20:28:10Z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